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olmer\YandexDisk\ИПР\P_0587\"/>
    </mc:Choice>
  </mc:AlternateContent>
  <xr:revisionPtr revIDLastSave="0" documentId="13_ncr:1_{B61FB720-F28D-450E-8689-D8B214708D29}" xr6:coauthVersionLast="47" xr6:coauthVersionMax="47" xr10:uidLastSave="{00000000-0000-0000-0000-000000000000}"/>
  <bookViews>
    <workbookView xWindow="-30" yWindow="1275" windowWidth="24015" windowHeight="14595" tabRatio="796" xr2:uid="{00000000-000D-0000-FFFF-FFFF00000000}"/>
  </bookViews>
  <sheets>
    <sheet name="Сводка затрат" sheetId="1" r:id="rId1"/>
    <sheet name="ССР" sheetId="2" r:id="rId2"/>
    <sheet name="ОСР 107-02-01" sheetId="3" r:id="rId3"/>
    <sheet name="ОСР 107-07-01" sheetId="4" r:id="rId4"/>
    <sheet name="ОСР 12-01" sheetId="5" r:id="rId5"/>
    <sheet name="ОСР 525-02-01" sheetId="6" r:id="rId6"/>
    <sheet name="ОСР 525-09-01" sheetId="7" r:id="rId7"/>
    <sheet name="ОСР 525-12-01" sheetId="8" r:id="rId8"/>
    <sheet name="Источники ЦИ" sheetId="9" r:id="rId9"/>
    <sheet name="Цена МАТ и ОБ по ТКП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2" i="1" l="1"/>
  <c r="H75" i="2"/>
  <c r="G75" i="2"/>
  <c r="F75" i="2"/>
  <c r="E75" i="2"/>
  <c r="D75" i="2"/>
  <c r="H74" i="2"/>
  <c r="G74" i="2"/>
  <c r="F74" i="2"/>
  <c r="E74" i="2"/>
  <c r="D74" i="2"/>
  <c r="H73" i="2"/>
  <c r="G73" i="2"/>
  <c r="F73" i="2"/>
  <c r="E73" i="2"/>
  <c r="D73" i="2"/>
  <c r="H71" i="2"/>
  <c r="G71" i="2"/>
  <c r="F71" i="2"/>
  <c r="E71" i="2"/>
  <c r="D71" i="2"/>
  <c r="H70" i="2"/>
  <c r="G70" i="2"/>
  <c r="F70" i="2"/>
  <c r="E70" i="2"/>
  <c r="D70" i="2"/>
  <c r="H69" i="2"/>
  <c r="G69" i="2"/>
  <c r="F69" i="2"/>
  <c r="E69" i="2"/>
  <c r="D69" i="2"/>
  <c r="H61" i="2"/>
  <c r="G61" i="2"/>
  <c r="F61" i="2"/>
  <c r="E61" i="2"/>
  <c r="D61" i="2"/>
  <c r="H60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4" i="1"/>
  <c r="C46" i="1" s="1"/>
  <c r="C43" i="1"/>
  <c r="C41" i="1"/>
  <c r="I40" i="1"/>
  <c r="C40" i="1"/>
  <c r="I39" i="1"/>
  <c r="C39" i="1"/>
  <c r="I38" i="1"/>
  <c r="I37" i="1"/>
  <c r="C37" i="1"/>
  <c r="I36" i="1"/>
  <c r="C34" i="1"/>
  <c r="C33" i="1"/>
  <c r="C32" i="1"/>
  <c r="C31" i="1"/>
  <c r="C30" i="1"/>
</calcChain>
</file>

<file path=xl/sharedStrings.xml><?xml version="1.0" encoding="utf-8"?>
<sst xmlns="http://schemas.openxmlformats.org/spreadsheetml/2006/main" count="350" uniqueCount="161">
  <si>
    <t>СВОДКА ЗАТРАТ</t>
  </si>
  <si>
    <t>P_0587</t>
  </si>
  <si>
    <t>(идентификатор инвестиционного проекта)</t>
  </si>
  <si>
    <t>"Реконструкция ВЛ-0,4 кВ Ф-2, Ф-4 от КТП Сев 5335 6/0,4/630 кВА" (протяженностью 7,5 км), установка приборов учета (178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</si>
  <si>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</si>
  <si>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</si>
  <si>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</si>
  <si>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</si>
  <si>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</si>
  <si>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</si>
  <si>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</si>
  <si>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</si>
  <si>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</si>
  <si>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</si>
  <si>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</si>
  <si>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</si>
  <si>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</si>
  <si>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</si>
  <si>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</si>
  <si>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</si>
  <si>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</si>
  <si>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</si>
  <si>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</si>
  <si>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</si>
  <si>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</si>
  <si>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</si>
  <si>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</si>
  <si>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</si>
  <si>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</si>
  <si>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</si>
  <si>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</si>
  <si>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</si>
  <si>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</si>
  <si>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</si>
  <si>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</si>
  <si>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</si>
  <si>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</si>
  <si>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</si>
  <si>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</si>
  <si>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</si>
  <si>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</si>
  <si>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ОСР-107-02-01</t>
  </si>
  <si>
    <t>Реконструкция ВЛ одноцепная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</si>
  <si>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</si>
  <si>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</si>
  <si>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</si>
  <si>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</si>
  <si>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</si>
  <si>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</si>
  <si>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</si>
  <si>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</si>
  <si>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</si>
  <si>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</si>
  <si>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</si>
  <si>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</si>
  <si>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</si>
  <si>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</si>
  <si>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</si>
  <si>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</si>
  <si>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</si>
  <si>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</si>
  <si>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</si>
  <si>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</si>
  <si>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</si>
  <si>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</si>
  <si>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ОСР-107-09-01</t>
  </si>
  <si>
    <t>325/пр 25.05.2021 Пр.1 п.50 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</si>
  <si>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</si>
  <si>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</si>
  <si>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</si>
  <si>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</si>
  <si>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</si>
  <si>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ОСР-525-09-01</t>
  </si>
  <si>
    <t>Пусконаладочные работы</t>
  </si>
  <si>
    <t>325/пр_25.05.2021_Пр.1 п.50_Пр.4 п.67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</si>
  <si>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</si>
  <si>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</si>
  <si>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</si>
  <si>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</si>
  <si>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</si>
  <si>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</si>
  <si>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ОСР-107-12-01</t>
  </si>
  <si>
    <t>Проектные работы и изыскательские работы</t>
  </si>
  <si>
    <t>Сметв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</si>
  <si>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</si>
  <si>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</si>
  <si>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</si>
  <si>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</si>
  <si>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</si>
  <si>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</si>
  <si>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</si>
  <si>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</si>
  <si>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</si>
  <si>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</si>
  <si>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</si>
  <si>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</si>
  <si>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</si>
  <si>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</si>
  <si>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</si>
  <si>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107-02-01</t>
  </si>
  <si>
    <t>Наименование сметы</t>
  </si>
  <si>
    <t>Реконструкция ВЛ-0,4 кВ от КТП Пер 719/2х630 кВА Сызранский район Самарская область</t>
  </si>
  <si>
    <t>Наименование локальных сметных расчетов (смет), затрат</t>
  </si>
  <si>
    <t>ЛС-107-01</t>
  </si>
  <si>
    <t>Итого</t>
  </si>
  <si>
    <t>ОБЪЕКТНЫЙ СМЕТНЫЙ РАСЧЕТ № ОСР 107-07-01</t>
  </si>
  <si>
    <t>ЛС-107-09-01</t>
  </si>
  <si>
    <t>ПНР ВЛИ-0,4 кВ</t>
  </si>
  <si>
    <t>ОБЪЕКТНЫЙ СМЕТНЫЙ РАСЧЕТ № ОСР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</si>
  <si>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</si>
  <si>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</si>
  <si>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</si>
  <si>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Реконструкция ВЛ-0,4 кВ от КТП ЦАР 527/100 кВА с заменой на КТП 250 кВА  Красноярский район Самарская область.</t>
  </si>
  <si>
    <t>ЛС-525-03</t>
  </si>
  <si>
    <t>Коммерческий учет</t>
  </si>
  <si>
    <t>ОБЪЕКТНЫЙ СМЕТНЫЙ РАСЧЕТ № ОСР 525-09-01</t>
  </si>
  <si>
    <t>ЛС-525-09-03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</si>
  <si>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</si>
  <si>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</si>
  <si>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</si>
  <si>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</si>
  <si>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</si>
  <si>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</si>
  <si>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</si>
  <si>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</si>
  <si>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</si>
  <si>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107-02-01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</si>
  <si>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</si>
  <si>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</si>
  <si>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</si>
  <si>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</si>
  <si>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</si>
  <si>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ВЛ-0,4 кВ от КТП Пер 719/2х630 кВА" Сызранский район Самарская область</t>
  </si>
  <si>
    <t>ОСР 107-07-01</t>
  </si>
  <si>
    <t>ОСР 12-01</t>
  </si>
  <si>
    <t>ОСР 525-02-01</t>
  </si>
  <si>
    <t>Установка нескольких трехфазных приборов учета в существующем шкафу с организацией связи по радиоинтерфейсу 0.4 кВ</t>
  </si>
  <si>
    <t>шт</t>
  </si>
  <si>
    <t>ОСР 525-09-01</t>
  </si>
  <si>
    <t>ОСР 525-12-01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</si>
  <si>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</si>
  <si>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</si>
  <si>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</si>
  <si>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</si>
  <si>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</si>
  <si>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</si>
  <si>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</si>
  <si>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</si>
  <si>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</si>
  <si>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</si>
  <si>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</si>
  <si>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СВ110-5</t>
  </si>
  <si>
    <t>Стойка ж/б СВ95-3</t>
  </si>
  <si>
    <t>Стойка ж/б СНЦс-5,1-11,5</t>
  </si>
  <si>
    <t>Провод самонесущий изолированный СИП-2 3х95+1х95+1х25</t>
  </si>
  <si>
    <t>Однофазный Split-счётчик электроэнергии, класс точности 1,непосредственного включения U=220В, 5(80)А, с кронштейном AD11S.M1.1-FL-R (1-3-1)</t>
  </si>
  <si>
    <t>Счетчик однофазный AD11S.M1.1-FL-R(1-3-1)</t>
  </si>
  <si>
    <t>Удаленный дисплей CIU8.B-4-1(2+12+1)</t>
  </si>
  <si>
    <t>Счетчик трехфазный AD13А.M1.2-FLRs-R (2-20-1)(12шт+1шт)</t>
  </si>
  <si>
    <t>Шкаф учета абонентский ЩРНМ-3 650х500х220 (ЩРН-МЗ IP54)(12шт+1шт)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</si>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</sst>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_-* #\ ##0.000000\ _₽_-;\-* #\ ##0.000000\ _₽_-;_-* &quot;-&quot;??\ _₽_-;_-@_-"/>
    <numFmt numFmtId="179" formatCode="_-* #\ ##0.00000000_-;\-* #\ ##0.00000000_-;_-* &quot;-&quot;??_-;_-@_-"/>
    <numFmt numFmtId="180" formatCode="#\ ##0.00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3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8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178" fontId="8" fillId="0" borderId="0" xfId="4" applyNumberFormat="1" applyFont="1" applyAlignment="1">
      <alignment vertical="center"/>
    </xf>
    <xf numFmtId="164" fontId="14" fillId="0" borderId="1" xfId="1" applyFont="1" applyFill="1" applyBorder="1" applyAlignment="1">
      <alignment horizontal="center" vertical="center" wrapText="1"/>
    </xf>
    <xf numFmtId="177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180" fontId="8" fillId="0" borderId="0" xfId="4" applyNumberFormat="1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22" zoomScale="90" zoomScaleNormal="90" workbookViewId="0">
      <selection activeCell="F46" sqref="F46"/>
    </sheetView>
  </sheetViews>
  <sheetFormatPr defaultColWidth="9" defaultRowHeight="15"/>
  <cols>
    <col min="1" max="1" width="10.85546875" customWidth="1"/>
    <col min="2" max="2" width="101.42578125" customWidth="1"/>
    <col min="3" max="3" width="35" customWidth="1"/>
    <col min="4" max="4" width="17.5703125" customWidth="1"/>
    <col min="9" max="9" width="18.71093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3</v>
      </c>
      <c r="B19" s="85"/>
      <c r="C19" s="85"/>
    </row>
    <row r="20" spans="1:9" ht="15.75" customHeight="1">
      <c r="A20" s="84" t="s">
        <v>4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25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8"/>
    </row>
    <row r="29" spans="1:9" ht="15.75" customHeight="1">
      <c r="A29" s="55" t="s">
        <v>17</v>
      </c>
      <c r="B29" s="53" t="s">
        <v>18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8"/>
    </row>
    <row r="30" spans="1:9" ht="15.75" customHeight="1">
      <c r="A30" s="50">
        <v>2</v>
      </c>
      <c r="B30" s="53" t="s">
        <v>19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8"/>
    </row>
    <row r="31" spans="1:9" ht="15.75" customHeight="1">
      <c r="A31" s="55" t="s">
        <v>20</v>
      </c>
      <c r="B31" s="53" t="s">
        <v>21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79"/>
    </row>
    <row r="32" spans="1:9" ht="15.75">
      <c r="A32" s="50">
        <v>3</v>
      </c>
      <c r="B32" s="53" t="s">
        <v>22</v>
      </c>
      <c r="C32" s="65">
        <f>C30*I38</f>
        <v>0</v>
      </c>
      <c r="D32" s="57"/>
      <c r="E32" s="66"/>
      <c r="F32" s="67"/>
      <c r="G32" s="68">
        <v>2023</v>
      </c>
      <c r="H32" s="60">
        <v>109.096466260827</v>
      </c>
      <c r="I32" s="79"/>
    </row>
    <row r="33" spans="1:9" ht="15.75">
      <c r="A33" s="50"/>
      <c r="B33" s="53" t="s">
        <v>23</v>
      </c>
      <c r="C33" s="61">
        <f>0.94</f>
        <v>0.94</v>
      </c>
      <c r="D33" s="57"/>
      <c r="E33" s="66"/>
      <c r="F33" s="67"/>
      <c r="G33" s="68"/>
      <c r="H33" s="60"/>
      <c r="I33" s="79"/>
    </row>
    <row r="34" spans="1:9" ht="15.75">
      <c r="A34" s="50"/>
      <c r="B34" s="53" t="s">
        <v>24</v>
      </c>
      <c r="C34" s="65">
        <f>C32*C33</f>
        <v>0</v>
      </c>
      <c r="D34" s="57"/>
      <c r="E34" s="66"/>
      <c r="F34" s="67"/>
      <c r="G34" s="68"/>
      <c r="H34" s="60"/>
      <c r="I34" s="79"/>
    </row>
    <row r="35" spans="1:9" ht="15.75">
      <c r="A35" s="86" t="s">
        <v>160</v>
      </c>
      <c r="B35" s="87"/>
      <c r="C35" s="88"/>
      <c r="D35" s="51"/>
      <c r="E35" s="69"/>
      <c r="F35" s="70"/>
      <c r="G35" s="59">
        <v>2024</v>
      </c>
      <c r="H35" s="60">
        <v>109.113503262205</v>
      </c>
      <c r="I35" s="79"/>
    </row>
    <row r="36" spans="1:9" ht="15.75">
      <c r="A36" s="50">
        <v>1</v>
      </c>
      <c r="B36" s="53" t="s">
        <v>8</v>
      </c>
      <c r="C36" s="54"/>
      <c r="D36" s="57"/>
      <c r="E36" s="63"/>
      <c r="F36" s="71"/>
      <c r="G36" s="59">
        <v>2025</v>
      </c>
      <c r="H36" s="60">
        <v>107.81631706396399</v>
      </c>
      <c r="I36" s="80">
        <f>(H36+100)/200</f>
        <v>1.0390815853198201</v>
      </c>
    </row>
    <row r="37" spans="1:9" ht="15.75">
      <c r="A37" s="55" t="s">
        <v>10</v>
      </c>
      <c r="B37" s="53" t="s">
        <v>11</v>
      </c>
      <c r="C37" s="72">
        <f>ССР!D75+ССР!E75</f>
        <v>55736.994158816502</v>
      </c>
      <c r="D37" s="57"/>
      <c r="E37" s="63"/>
      <c r="F37" s="57"/>
      <c r="G37" s="59">
        <v>2026</v>
      </c>
      <c r="H37" s="60">
        <v>105.262896868962</v>
      </c>
      <c r="I37" s="80">
        <f>(H37+100)/200*H36/100</f>
        <v>1.1065344785145901</v>
      </c>
    </row>
    <row r="38" spans="1:9" ht="15.75">
      <c r="A38" s="55" t="s">
        <v>15</v>
      </c>
      <c r="B38" s="53" t="s">
        <v>16</v>
      </c>
      <c r="C38" s="72">
        <v>0</v>
      </c>
      <c r="D38" s="57"/>
      <c r="E38" s="63"/>
      <c r="F38" s="57"/>
      <c r="G38" s="59">
        <v>2027</v>
      </c>
      <c r="H38" s="60">
        <v>104.420897989339</v>
      </c>
      <c r="I38" s="80">
        <f>(H38+100)/200*H37/100*H36/100</f>
        <v>1.1599922999352299</v>
      </c>
    </row>
    <row r="39" spans="1:9" ht="15.75">
      <c r="A39" s="55" t="s">
        <v>17</v>
      </c>
      <c r="B39" s="53" t="s">
        <v>18</v>
      </c>
      <c r="C39" s="72">
        <f>(ССР!G71)*1.2</f>
        <v>7262.21720278264</v>
      </c>
      <c r="D39" s="57"/>
      <c r="E39" s="63"/>
      <c r="F39" s="57"/>
      <c r="G39" s="59">
        <v>2028</v>
      </c>
      <c r="H39" s="60">
        <v>104.420897989339</v>
      </c>
      <c r="I39" s="80">
        <f>(H39+100)/200*H38/100*H37/100*H36/100</f>
        <v>1.2112743761995599</v>
      </c>
    </row>
    <row r="40" spans="1:9" ht="15.75">
      <c r="A40" s="50">
        <v>2</v>
      </c>
      <c r="B40" s="53" t="s">
        <v>19</v>
      </c>
      <c r="C40" s="72">
        <f>C37+C38+C39</f>
        <v>62999.211361599097</v>
      </c>
      <c r="D40" s="57"/>
      <c r="E40" s="63"/>
      <c r="F40" s="67"/>
      <c r="G40" s="59">
        <v>2029</v>
      </c>
      <c r="H40" s="60">
        <v>104.420897989339</v>
      </c>
      <c r="I40" s="80">
        <f>(H40+100)/200*H39/100*H38/100*H37/100*H36/100</f>
        <v>1.26482358074235</v>
      </c>
    </row>
    <row r="41" spans="1:9" ht="15.75">
      <c r="A41" s="55" t="s">
        <v>20</v>
      </c>
      <c r="B41" s="53" t="s">
        <v>21</v>
      </c>
      <c r="C41" s="61">
        <f>C40-ROUND(C40/1.2,5)</f>
        <v>10499.8685615991</v>
      </c>
      <c r="D41" s="57"/>
      <c r="E41" s="63"/>
      <c r="F41" s="57"/>
      <c r="G41" s="51"/>
      <c r="H41" s="51"/>
      <c r="I41" s="51"/>
    </row>
    <row r="42" spans="1:9" ht="15.75">
      <c r="A42" s="50">
        <v>3</v>
      </c>
      <c r="B42" s="53" t="s">
        <v>22</v>
      </c>
      <c r="C42" s="73">
        <f>C40*I39</f>
        <v>76309.330443085171</v>
      </c>
      <c r="D42" s="57"/>
      <c r="E42" s="63"/>
      <c r="F42" s="67"/>
      <c r="G42" s="51"/>
      <c r="H42" s="51"/>
      <c r="I42" s="51"/>
    </row>
    <row r="43" spans="1:9" ht="15.75">
      <c r="A43" s="50"/>
      <c r="B43" s="53" t="s">
        <v>23</v>
      </c>
      <c r="C43" s="61">
        <f>C33</f>
        <v>0.94</v>
      </c>
      <c r="D43" s="57"/>
      <c r="E43" s="63"/>
      <c r="F43" s="67"/>
      <c r="G43" s="51"/>
      <c r="H43" s="51"/>
      <c r="I43" s="51"/>
    </row>
    <row r="44" spans="1:9" ht="15.75">
      <c r="A44" s="50"/>
      <c r="B44" s="53" t="s">
        <v>24</v>
      </c>
      <c r="C44" s="65">
        <f>C42*C43</f>
        <v>71730.770616500056</v>
      </c>
      <c r="D44" s="57"/>
      <c r="E44" s="63"/>
      <c r="F44" s="67"/>
      <c r="G44" s="51"/>
      <c r="H44" s="51"/>
      <c r="I44" s="51"/>
    </row>
    <row r="45" spans="1:9" ht="15.75">
      <c r="A45" s="50"/>
      <c r="B45" s="53"/>
      <c r="C45" s="72"/>
      <c r="D45" s="74"/>
      <c r="E45" s="51"/>
      <c r="F45" s="57"/>
      <c r="G45" s="51"/>
      <c r="H45" s="51"/>
      <c r="I45" s="51"/>
    </row>
    <row r="46" spans="1:9" ht="15.75">
      <c r="A46" s="50"/>
      <c r="B46" s="53" t="s">
        <v>26</v>
      </c>
      <c r="C46" s="75">
        <f>C34+C44</f>
        <v>71730.770616500056</v>
      </c>
      <c r="D46" s="57"/>
      <c r="E46" s="76"/>
      <c r="F46" s="67"/>
      <c r="G46" s="51"/>
      <c r="H46" s="51"/>
      <c r="I46" s="81"/>
    </row>
    <row r="47" spans="1:9" ht="15.75">
      <c r="A47" s="52"/>
      <c r="B47" s="52"/>
      <c r="C47" s="52"/>
      <c r="D47" s="57"/>
      <c r="E47" s="76"/>
      <c r="F47" s="71"/>
      <c r="G47" s="51"/>
      <c r="H47" s="51"/>
      <c r="I47" s="51"/>
    </row>
    <row r="48" spans="1:9" ht="15.75">
      <c r="A48" s="77" t="s">
        <v>27</v>
      </c>
      <c r="B48" s="52"/>
      <c r="C48" s="52"/>
      <c r="D48" s="51"/>
      <c r="E48" s="76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12"/>
  <sheetViews>
    <sheetView zoomScale="90" zoomScaleNormal="90" workbookViewId="0">
      <selection sqref="A1:H1"/>
    </sheetView>
  </sheetViews>
  <sheetFormatPr defaultColWidth="9.140625" defaultRowHeight="15"/>
  <cols>
    <col min="1" max="1" width="60.5703125" style="1" customWidth="1"/>
    <col min="2" max="3" width="13.85546875" style="1" customWidth="1"/>
    <col min="4" max="4" width="17.140625" style="1" customWidth="1"/>
    <col min="5" max="5" width="15" style="1" customWidth="1"/>
    <col min="6" max="6" width="31" style="1" customWidth="1"/>
    <col min="7" max="7" width="25.7109375" style="1" customWidth="1"/>
    <col min="8" max="8" width="35" style="1" customWidth="1"/>
    <col min="9" max="9" width="9.140625" style="1"/>
  </cols>
  <sheetData>
    <row r="1" spans="1:8">
      <c r="A1" s="102" t="s">
        <v>142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143</v>
      </c>
      <c r="B3" s="2" t="s">
        <v>144</v>
      </c>
      <c r="C3" s="2" t="s">
        <v>145</v>
      </c>
      <c r="D3" s="2" t="s">
        <v>146</v>
      </c>
      <c r="E3" s="2" t="s">
        <v>147</v>
      </c>
      <c r="F3" s="2" t="s">
        <v>148</v>
      </c>
      <c r="G3" s="2" t="s">
        <v>149</v>
      </c>
      <c r="H3" s="2" t="s">
        <v>150</v>
      </c>
    </row>
    <row r="4" spans="1:8" ht="39" customHeight="1">
      <c r="A4" s="3" t="s">
        <v>151</v>
      </c>
      <c r="B4" s="4" t="s">
        <v>137</v>
      </c>
      <c r="C4" s="5">
        <v>30.607783121994</v>
      </c>
      <c r="D4" s="5">
        <v>25.632087662364999</v>
      </c>
      <c r="E4" s="4">
        <v>0.4</v>
      </c>
      <c r="F4" s="4"/>
      <c r="G4" s="5">
        <v>784.5413801336</v>
      </c>
      <c r="H4" s="6"/>
    </row>
    <row r="5" spans="1:8" ht="39" customHeight="1">
      <c r="A5" s="3" t="s">
        <v>152</v>
      </c>
      <c r="B5" s="4" t="s">
        <v>137</v>
      </c>
      <c r="C5" s="5">
        <v>277.65631832093999</v>
      </c>
      <c r="D5" s="5">
        <v>19.447555803385999</v>
      </c>
      <c r="E5" s="4">
        <v>0.4</v>
      </c>
      <c r="F5" s="4"/>
      <c r="G5" s="5">
        <v>5399.7367447093002</v>
      </c>
      <c r="H5" s="6"/>
    </row>
    <row r="6" spans="1:8" ht="39" customHeight="1">
      <c r="A6" s="3" t="s">
        <v>153</v>
      </c>
      <c r="B6" s="4" t="s">
        <v>137</v>
      </c>
      <c r="C6" s="5">
        <v>25.142107564494999</v>
      </c>
      <c r="D6" s="5">
        <v>80.053876886355994</v>
      </c>
      <c r="E6" s="4">
        <v>0.4</v>
      </c>
      <c r="F6" s="4"/>
      <c r="G6" s="5">
        <v>2012.7231836316</v>
      </c>
      <c r="H6" s="6"/>
    </row>
    <row r="7" spans="1:8" ht="39" customHeight="1">
      <c r="A7" s="3" t="s">
        <v>154</v>
      </c>
      <c r="B7" s="4" t="s">
        <v>131</v>
      </c>
      <c r="C7" s="5">
        <v>8.2783121993878002</v>
      </c>
      <c r="D7" s="5">
        <v>881.09974599531995</v>
      </c>
      <c r="E7" s="4">
        <v>0.4</v>
      </c>
      <c r="F7" s="4"/>
      <c r="G7" s="5">
        <v>7294.0187761506004</v>
      </c>
      <c r="H7" s="6"/>
    </row>
    <row r="8" spans="1:8" ht="39" customHeight="1">
      <c r="A8" s="3" t="s">
        <v>155</v>
      </c>
      <c r="B8" s="4" t="s">
        <v>137</v>
      </c>
      <c r="C8" s="5">
        <v>256.88675120245</v>
      </c>
      <c r="D8" s="5">
        <v>19.225895489928</v>
      </c>
      <c r="E8" s="4">
        <v>0.4</v>
      </c>
      <c r="F8" s="4"/>
      <c r="G8" s="5">
        <v>4938.8778313654002</v>
      </c>
      <c r="H8" s="6"/>
    </row>
    <row r="9" spans="1:8" ht="39" customHeight="1">
      <c r="A9" s="3" t="s">
        <v>156</v>
      </c>
      <c r="B9" s="4" t="s">
        <v>137</v>
      </c>
      <c r="C9" s="5">
        <v>27.384615384615</v>
      </c>
      <c r="D9" s="5">
        <v>19.644843234890999</v>
      </c>
      <c r="E9" s="4"/>
      <c r="F9" s="4"/>
      <c r="G9" s="5">
        <v>537.96647627854998</v>
      </c>
      <c r="H9" s="6"/>
    </row>
    <row r="10" spans="1:8" ht="39" customHeight="1">
      <c r="A10" s="3" t="s">
        <v>157</v>
      </c>
      <c r="B10" s="4" t="s">
        <v>137</v>
      </c>
      <c r="C10" s="5">
        <v>205.38461538461999</v>
      </c>
      <c r="D10" s="5">
        <v>4.1537497551260003</v>
      </c>
      <c r="E10" s="4"/>
      <c r="F10" s="4"/>
      <c r="G10" s="5">
        <v>853.11629586049003</v>
      </c>
      <c r="H10" s="6"/>
    </row>
    <row r="11" spans="1:8" ht="39" customHeight="1">
      <c r="A11" s="3" t="s">
        <v>158</v>
      </c>
      <c r="B11" s="4" t="s">
        <v>137</v>
      </c>
      <c r="C11" s="5">
        <v>178</v>
      </c>
      <c r="D11" s="5">
        <v>43.477623465691998</v>
      </c>
      <c r="E11" s="4"/>
      <c r="F11" s="4"/>
      <c r="G11" s="5">
        <v>7739.0169768932001</v>
      </c>
      <c r="H11" s="6"/>
    </row>
    <row r="12" spans="1:8" ht="39" customHeight="1">
      <c r="A12" s="3" t="s">
        <v>159</v>
      </c>
      <c r="B12" s="4" t="s">
        <v>137</v>
      </c>
      <c r="C12" s="5">
        <v>178</v>
      </c>
      <c r="D12" s="5">
        <v>17.038066125193001</v>
      </c>
      <c r="E12" s="4"/>
      <c r="F12" s="4"/>
      <c r="G12" s="5">
        <v>3032.7757702844001</v>
      </c>
      <c r="H12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5"/>
  <sheetViews>
    <sheetView zoomScale="90" zoomScaleNormal="90" workbookViewId="0">
      <selection activeCell="A13" sqref="A13:H13"/>
    </sheetView>
  </sheetViews>
  <sheetFormatPr defaultColWidth="8.85546875" defaultRowHeight="15.75"/>
  <cols>
    <col min="1" max="1" width="10.85546875" style="20" customWidth="1"/>
    <col min="2" max="2" width="66.28515625" style="20" customWidth="1"/>
    <col min="3" max="3" width="66.7109375" style="20" customWidth="1"/>
    <col min="4" max="4" width="21.85546875" style="20" customWidth="1"/>
    <col min="5" max="5" width="21.140625" style="20" customWidth="1"/>
    <col min="6" max="6" width="23" style="20" customWidth="1"/>
    <col min="7" max="7" width="16.7109375" style="20" customWidth="1"/>
    <col min="8" max="8" width="17.42578125" style="20" customWidth="1"/>
    <col min="9" max="9" width="8.85546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28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3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29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5</v>
      </c>
      <c r="B18" s="92" t="s">
        <v>30</v>
      </c>
      <c r="C18" s="92" t="s">
        <v>31</v>
      </c>
      <c r="D18" s="89" t="s">
        <v>32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33</v>
      </c>
      <c r="E19" s="2" t="s">
        <v>34</v>
      </c>
      <c r="F19" s="2" t="s">
        <v>35</v>
      </c>
      <c r="G19" s="2" t="s">
        <v>36</v>
      </c>
      <c r="H19" s="2" t="s">
        <v>37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38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39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40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41</v>
      </c>
      <c r="C25" s="42" t="s">
        <v>42</v>
      </c>
      <c r="D25" s="41">
        <v>26412.877628999999</v>
      </c>
      <c r="E25" s="41">
        <v>401.85315405539001</v>
      </c>
      <c r="F25" s="41">
        <v>0</v>
      </c>
      <c r="G25" s="41">
        <v>0</v>
      </c>
      <c r="H25" s="41">
        <v>26814.730783055002</v>
      </c>
    </row>
    <row r="26" spans="1:8" ht="31.5">
      <c r="A26" s="2">
        <v>2</v>
      </c>
      <c r="B26" s="2" t="s">
        <v>43</v>
      </c>
      <c r="C26" s="42" t="s">
        <v>44</v>
      </c>
      <c r="D26" s="41">
        <v>13788.536016429</v>
      </c>
      <c r="E26" s="41">
        <v>2403.2660536165999</v>
      </c>
      <c r="F26" s="41">
        <v>0</v>
      </c>
      <c r="G26" s="41">
        <v>0</v>
      </c>
      <c r="H26" s="41">
        <v>16191.802070045</v>
      </c>
    </row>
    <row r="27" spans="1:8">
      <c r="A27" s="2"/>
      <c r="B27" s="33"/>
      <c r="C27" s="33" t="s">
        <v>45</v>
      </c>
      <c r="D27" s="41">
        <v>40201.413645428001</v>
      </c>
      <c r="E27" s="41">
        <v>2805.1192076719999</v>
      </c>
      <c r="F27" s="41">
        <v>0</v>
      </c>
      <c r="G27" s="41">
        <v>0</v>
      </c>
      <c r="H27" s="41">
        <v>43006.532853099998</v>
      </c>
    </row>
    <row r="28" spans="1:8">
      <c r="A28" s="2"/>
      <c r="B28" s="33"/>
      <c r="C28" s="44" t="s">
        <v>46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47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48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49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50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51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52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53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54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55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56</v>
      </c>
      <c r="D43" s="41">
        <v>40201.413645428001</v>
      </c>
      <c r="E43" s="41">
        <v>2805.1192076719999</v>
      </c>
      <c r="F43" s="41">
        <v>0</v>
      </c>
      <c r="G43" s="41">
        <v>0</v>
      </c>
      <c r="H43" s="41">
        <v>43006.532853099998</v>
      </c>
    </row>
    <row r="44" spans="1:8">
      <c r="A44" s="2"/>
      <c r="B44" s="33"/>
      <c r="C44" s="44" t="s">
        <v>57</v>
      </c>
      <c r="D44" s="41"/>
      <c r="E44" s="41"/>
      <c r="F44" s="41"/>
      <c r="G44" s="41"/>
      <c r="H44" s="41"/>
    </row>
    <row r="45" spans="1:8" ht="31.5">
      <c r="A45" s="2">
        <v>3</v>
      </c>
      <c r="B45" s="2" t="s">
        <v>58</v>
      </c>
      <c r="C45" s="42" t="s">
        <v>59</v>
      </c>
      <c r="D45" s="41">
        <v>528.25755258000004</v>
      </c>
      <c r="E45" s="41">
        <v>8.0370630811077</v>
      </c>
      <c r="F45" s="41">
        <v>0</v>
      </c>
      <c r="G45" s="41">
        <v>0</v>
      </c>
      <c r="H45" s="41">
        <v>536.29461566110001</v>
      </c>
    </row>
    <row r="46" spans="1:8" ht="31.5">
      <c r="A46" s="2">
        <v>4</v>
      </c>
      <c r="B46" s="2" t="s">
        <v>60</v>
      </c>
      <c r="C46" s="42" t="s">
        <v>61</v>
      </c>
      <c r="D46" s="41">
        <v>344.71340041070999</v>
      </c>
      <c r="E46" s="41">
        <v>60.081651340415</v>
      </c>
      <c r="F46" s="41">
        <v>0</v>
      </c>
      <c r="G46" s="41">
        <v>0</v>
      </c>
      <c r="H46" s="41">
        <v>404.79505175113002</v>
      </c>
    </row>
    <row r="47" spans="1:8">
      <c r="A47" s="2"/>
      <c r="B47" s="33"/>
      <c r="C47" s="33" t="s">
        <v>62</v>
      </c>
      <c r="D47" s="41">
        <v>872.97095299070997</v>
      </c>
      <c r="E47" s="41">
        <v>68.118714421522995</v>
      </c>
      <c r="F47" s="41">
        <v>0</v>
      </c>
      <c r="G47" s="41">
        <v>0</v>
      </c>
      <c r="H47" s="41">
        <v>941.08966741223003</v>
      </c>
    </row>
    <row r="48" spans="1:8">
      <c r="A48" s="2"/>
      <c r="B48" s="33"/>
      <c r="C48" s="33" t="s">
        <v>63</v>
      </c>
      <c r="D48" s="41">
        <v>41074.384598418997</v>
      </c>
      <c r="E48" s="41">
        <v>2873.2379220934999</v>
      </c>
      <c r="F48" s="41">
        <v>0</v>
      </c>
      <c r="G48" s="41">
        <v>0</v>
      </c>
      <c r="H48" s="41">
        <v>43947.622520513003</v>
      </c>
    </row>
    <row r="49" spans="1:8">
      <c r="A49" s="2"/>
      <c r="B49" s="33"/>
      <c r="C49" s="33" t="s">
        <v>64</v>
      </c>
      <c r="D49" s="41"/>
      <c r="E49" s="41"/>
      <c r="F49" s="41"/>
      <c r="G49" s="41"/>
      <c r="H49" s="41"/>
    </row>
    <row r="50" spans="1:8">
      <c r="A50" s="2">
        <v>5</v>
      </c>
      <c r="B50" s="2" t="s">
        <v>65</v>
      </c>
      <c r="C50" s="48" t="s">
        <v>42</v>
      </c>
      <c r="D50" s="41">
        <v>0</v>
      </c>
      <c r="E50" s="41">
        <v>0</v>
      </c>
      <c r="F50" s="41">
        <v>0</v>
      </c>
      <c r="G50" s="41">
        <v>300.08016307439999</v>
      </c>
      <c r="H50" s="41">
        <v>300.08016307439999</v>
      </c>
    </row>
    <row r="51" spans="1:8" ht="31.5">
      <c r="A51" s="2">
        <v>6</v>
      </c>
      <c r="B51" s="2" t="s">
        <v>66</v>
      </c>
      <c r="C51" s="48" t="s">
        <v>67</v>
      </c>
      <c r="D51" s="41">
        <v>703.16362823922998</v>
      </c>
      <c r="E51" s="41">
        <v>10.698134667262</v>
      </c>
      <c r="F51" s="41">
        <v>0</v>
      </c>
      <c r="G51" s="41">
        <v>0</v>
      </c>
      <c r="H51" s="41">
        <v>713.86176290649996</v>
      </c>
    </row>
    <row r="52" spans="1:8">
      <c r="A52" s="2">
        <v>7</v>
      </c>
      <c r="B52" s="2" t="s">
        <v>68</v>
      </c>
      <c r="C52" s="48" t="s">
        <v>69</v>
      </c>
      <c r="D52" s="41">
        <v>0</v>
      </c>
      <c r="E52" s="41">
        <v>0</v>
      </c>
      <c r="F52" s="41">
        <v>0</v>
      </c>
      <c r="G52" s="41">
        <v>593.51725115214003</v>
      </c>
      <c r="H52" s="41">
        <v>593.51725115214003</v>
      </c>
    </row>
    <row r="53" spans="1:8">
      <c r="A53" s="2">
        <v>8</v>
      </c>
      <c r="B53" s="2"/>
      <c r="C53" s="48" t="s">
        <v>70</v>
      </c>
      <c r="D53" s="41">
        <v>0</v>
      </c>
      <c r="E53" s="41">
        <v>0</v>
      </c>
      <c r="F53" s="41">
        <v>0</v>
      </c>
      <c r="G53" s="41">
        <v>501.70965223864999</v>
      </c>
      <c r="H53" s="41">
        <v>501.70965223864999</v>
      </c>
    </row>
    <row r="54" spans="1:8">
      <c r="A54" s="2">
        <v>9</v>
      </c>
      <c r="B54" s="2"/>
      <c r="C54" s="48" t="s">
        <v>71</v>
      </c>
      <c r="D54" s="41">
        <v>0</v>
      </c>
      <c r="E54" s="41">
        <v>0</v>
      </c>
      <c r="F54" s="41">
        <v>0</v>
      </c>
      <c r="G54" s="41">
        <v>219.04159429159</v>
      </c>
      <c r="H54" s="41">
        <v>219.04159429159</v>
      </c>
    </row>
    <row r="55" spans="1:8">
      <c r="A55" s="2">
        <v>10</v>
      </c>
      <c r="B55" s="2" t="s">
        <v>72</v>
      </c>
      <c r="C55" s="48" t="s">
        <v>73</v>
      </c>
      <c r="D55" s="41">
        <v>0</v>
      </c>
      <c r="E55" s="41">
        <v>0</v>
      </c>
      <c r="F55" s="41">
        <v>0</v>
      </c>
      <c r="G55" s="41">
        <v>512.42564890249002</v>
      </c>
      <c r="H55" s="41">
        <v>512.42564890249002</v>
      </c>
    </row>
    <row r="56" spans="1:8" ht="31.5">
      <c r="A56" s="2">
        <v>11</v>
      </c>
      <c r="B56" s="2" t="s">
        <v>74</v>
      </c>
      <c r="C56" s="48" t="s">
        <v>67</v>
      </c>
      <c r="D56" s="41">
        <v>368.87780977950001</v>
      </c>
      <c r="E56" s="41">
        <v>64.293375099377997</v>
      </c>
      <c r="F56" s="41">
        <v>0</v>
      </c>
      <c r="G56" s="41">
        <v>0</v>
      </c>
      <c r="H56" s="41">
        <v>433.17118487888001</v>
      </c>
    </row>
    <row r="57" spans="1:8">
      <c r="A57" s="2"/>
      <c r="B57" s="33"/>
      <c r="C57" s="33" t="s">
        <v>75</v>
      </c>
      <c r="D57" s="41">
        <v>1072.0414380187001</v>
      </c>
      <c r="E57" s="41">
        <v>74.991509766641002</v>
      </c>
      <c r="F57" s="41">
        <v>0</v>
      </c>
      <c r="G57" s="41">
        <v>2126.7743096592999</v>
      </c>
      <c r="H57" s="41">
        <v>3273.8072574447001</v>
      </c>
    </row>
    <row r="58" spans="1:8">
      <c r="A58" s="2"/>
      <c r="B58" s="33"/>
      <c r="C58" s="33" t="s">
        <v>76</v>
      </c>
      <c r="D58" s="41">
        <v>42146.426036438002</v>
      </c>
      <c r="E58" s="41">
        <v>2948.2294318600998</v>
      </c>
      <c r="F58" s="41">
        <v>0</v>
      </c>
      <c r="G58" s="41">
        <v>2126.7743096592999</v>
      </c>
      <c r="H58" s="41">
        <v>47221.429777956997</v>
      </c>
    </row>
    <row r="59" spans="1:8" ht="31.5" customHeight="1">
      <c r="A59" s="2"/>
      <c r="B59" s="33"/>
      <c r="C59" s="33" t="s">
        <v>77</v>
      </c>
      <c r="D59" s="41"/>
      <c r="E59" s="41"/>
      <c r="F59" s="41"/>
      <c r="G59" s="41"/>
      <c r="H59" s="41"/>
    </row>
    <row r="60" spans="1:8">
      <c r="A60" s="2"/>
      <c r="B60" s="2"/>
      <c r="C60" s="48"/>
      <c r="D60" s="41"/>
      <c r="E60" s="41"/>
      <c r="F60" s="41"/>
      <c r="G60" s="41"/>
      <c r="H60" s="41">
        <f>SUM(D60:G60)</f>
        <v>0</v>
      </c>
    </row>
    <row r="61" spans="1:8">
      <c r="A61" s="2"/>
      <c r="B61" s="33"/>
      <c r="C61" s="33" t="s">
        <v>78</v>
      </c>
      <c r="D61" s="41">
        <f>SUM(D60:D60)</f>
        <v>0</v>
      </c>
      <c r="E61" s="41">
        <f>SUM(E60:E60)</f>
        <v>0</v>
      </c>
      <c r="F61" s="41">
        <f>SUM(F60:F60)</f>
        <v>0</v>
      </c>
      <c r="G61" s="41">
        <f>SUM(G60:G60)</f>
        <v>0</v>
      </c>
      <c r="H61" s="41">
        <f>SUM(D61:G61)</f>
        <v>0</v>
      </c>
    </row>
    <row r="62" spans="1:8">
      <c r="A62" s="2"/>
      <c r="B62" s="33"/>
      <c r="C62" s="33" t="s">
        <v>79</v>
      </c>
      <c r="D62" s="41">
        <v>42146.426036438002</v>
      </c>
      <c r="E62" s="41">
        <v>2948.2294318600998</v>
      </c>
      <c r="F62" s="41">
        <v>0</v>
      </c>
      <c r="G62" s="41">
        <v>2126.7743096592999</v>
      </c>
      <c r="H62" s="41">
        <v>47221.429777956997</v>
      </c>
    </row>
    <row r="63" spans="1:8" ht="157.5" customHeight="1">
      <c r="A63" s="2"/>
      <c r="B63" s="33"/>
      <c r="C63" s="33" t="s">
        <v>80</v>
      </c>
      <c r="D63" s="41"/>
      <c r="E63" s="41"/>
      <c r="F63" s="41"/>
      <c r="G63" s="41"/>
      <c r="H63" s="41"/>
    </row>
    <row r="64" spans="1:8">
      <c r="A64" s="2">
        <v>12</v>
      </c>
      <c r="B64" s="2" t="s">
        <v>81</v>
      </c>
      <c r="C64" s="48" t="s">
        <v>82</v>
      </c>
      <c r="D64" s="41">
        <v>0</v>
      </c>
      <c r="E64" s="41">
        <v>0</v>
      </c>
      <c r="F64" s="41">
        <v>0</v>
      </c>
      <c r="G64" s="41">
        <v>1889.6644130302</v>
      </c>
      <c r="H64" s="41">
        <v>1889.6644130302</v>
      </c>
    </row>
    <row r="65" spans="1:8">
      <c r="A65" s="2">
        <v>13</v>
      </c>
      <c r="B65" s="2" t="s">
        <v>83</v>
      </c>
      <c r="C65" s="48" t="s">
        <v>84</v>
      </c>
      <c r="D65" s="41">
        <v>0</v>
      </c>
      <c r="E65" s="41">
        <v>0</v>
      </c>
      <c r="F65" s="41">
        <v>0</v>
      </c>
      <c r="G65" s="41">
        <v>1859.1415384615</v>
      </c>
      <c r="H65" s="41">
        <v>1859.1415384615</v>
      </c>
    </row>
    <row r="66" spans="1:8">
      <c r="A66" s="2"/>
      <c r="B66" s="33"/>
      <c r="C66" s="33" t="s">
        <v>85</v>
      </c>
      <c r="D66" s="41">
        <v>0</v>
      </c>
      <c r="E66" s="41">
        <v>0</v>
      </c>
      <c r="F66" s="41">
        <v>0</v>
      </c>
      <c r="G66" s="41">
        <v>3748.8059514916999</v>
      </c>
      <c r="H66" s="41">
        <v>3748.8059514916999</v>
      </c>
    </row>
    <row r="67" spans="1:8">
      <c r="A67" s="2"/>
      <c r="B67" s="33"/>
      <c r="C67" s="33" t="s">
        <v>86</v>
      </c>
      <c r="D67" s="41">
        <v>42146.426036438002</v>
      </c>
      <c r="E67" s="41">
        <v>2948.2294318600998</v>
      </c>
      <c r="F67" s="41">
        <v>0</v>
      </c>
      <c r="G67" s="41">
        <v>5875.5802611509998</v>
      </c>
      <c r="H67" s="41">
        <v>50970.235729448999</v>
      </c>
    </row>
    <row r="68" spans="1:8">
      <c r="A68" s="2"/>
      <c r="B68" s="33"/>
      <c r="C68" s="33" t="s">
        <v>87</v>
      </c>
      <c r="D68" s="41"/>
      <c r="E68" s="41"/>
      <c r="F68" s="41"/>
      <c r="G68" s="41"/>
      <c r="H68" s="41"/>
    </row>
    <row r="69" spans="1:8" ht="47.25" customHeight="1">
      <c r="A69" s="2">
        <v>14</v>
      </c>
      <c r="B69" s="2" t="s">
        <v>88</v>
      </c>
      <c r="C69" s="48" t="s">
        <v>89</v>
      </c>
      <c r="D69" s="41">
        <f>D67*3%</f>
        <v>1264.39278109314</v>
      </c>
      <c r="E69" s="41">
        <f>E67*3%</f>
        <v>88.446882955803005</v>
      </c>
      <c r="F69" s="41">
        <f>F67*3%</f>
        <v>0</v>
      </c>
      <c r="G69" s="41">
        <f>G67*3%</f>
        <v>176.26740783452999</v>
      </c>
      <c r="H69" s="41">
        <f>SUM(D69:G69)</f>
        <v>1529.1070718834701</v>
      </c>
    </row>
    <row r="70" spans="1:8">
      <c r="A70" s="2"/>
      <c r="B70" s="33"/>
      <c r="C70" s="33" t="s">
        <v>90</v>
      </c>
      <c r="D70" s="41">
        <f>D69</f>
        <v>1264.39278109314</v>
      </c>
      <c r="E70" s="41">
        <f>E69</f>
        <v>88.446882955803005</v>
      </c>
      <c r="F70" s="41">
        <f>F69</f>
        <v>0</v>
      </c>
      <c r="G70" s="41">
        <f>G69</f>
        <v>176.26740783452999</v>
      </c>
      <c r="H70" s="41">
        <f>SUM(D70:G70)</f>
        <v>1529.1070718834701</v>
      </c>
    </row>
    <row r="71" spans="1:8">
      <c r="A71" s="2"/>
      <c r="B71" s="33"/>
      <c r="C71" s="33" t="s">
        <v>91</v>
      </c>
      <c r="D71" s="41">
        <f>D70+D67</f>
        <v>43410.818817531101</v>
      </c>
      <c r="E71" s="41">
        <f>E70+E67</f>
        <v>3036.6763148158998</v>
      </c>
      <c r="F71" s="41">
        <f>F70+F67</f>
        <v>0</v>
      </c>
      <c r="G71" s="41">
        <f>G70+G67</f>
        <v>6051.8476689855297</v>
      </c>
      <c r="H71" s="41">
        <f>SUM(D71:G71)</f>
        <v>52499.342801332597</v>
      </c>
    </row>
    <row r="72" spans="1:8">
      <c r="A72" s="2"/>
      <c r="B72" s="33"/>
      <c r="C72" s="33" t="s">
        <v>92</v>
      </c>
      <c r="D72" s="41"/>
      <c r="E72" s="41"/>
      <c r="F72" s="41"/>
      <c r="G72" s="41"/>
      <c r="H72" s="41"/>
    </row>
    <row r="73" spans="1:8">
      <c r="A73" s="2">
        <v>15</v>
      </c>
      <c r="B73" s="2" t="s">
        <v>93</v>
      </c>
      <c r="C73" s="48" t="s">
        <v>94</v>
      </c>
      <c r="D73" s="41">
        <f>D71*20%</f>
        <v>8682.1637635062307</v>
      </c>
      <c r="E73" s="41">
        <f>E71*20%</f>
        <v>607.33526296318098</v>
      </c>
      <c r="F73" s="41">
        <f>F71*20%</f>
        <v>0</v>
      </c>
      <c r="G73" s="41">
        <f>G71*20%</f>
        <v>1210.3695337971101</v>
      </c>
      <c r="H73" s="41">
        <f>SUM(D73:G73)</f>
        <v>10499.868560266499</v>
      </c>
    </row>
    <row r="74" spans="1:8">
      <c r="A74" s="2"/>
      <c r="B74" s="33"/>
      <c r="C74" s="33" t="s">
        <v>95</v>
      </c>
      <c r="D74" s="41">
        <f>D73</f>
        <v>8682.1637635062307</v>
      </c>
      <c r="E74" s="41">
        <f>E73</f>
        <v>607.33526296318098</v>
      </c>
      <c r="F74" s="41">
        <f>F73</f>
        <v>0</v>
      </c>
      <c r="G74" s="41">
        <f>G73</f>
        <v>1210.3695337971101</v>
      </c>
      <c r="H74" s="41">
        <f>SUM(D74:G74)</f>
        <v>10499.868560266499</v>
      </c>
    </row>
    <row r="75" spans="1:8">
      <c r="A75" s="2"/>
      <c r="B75" s="33"/>
      <c r="C75" s="33" t="s">
        <v>96</v>
      </c>
      <c r="D75" s="41">
        <f>D74+D71</f>
        <v>52092.982581037402</v>
      </c>
      <c r="E75" s="41">
        <f>E74+E71</f>
        <v>3644.0115777790802</v>
      </c>
      <c r="F75" s="41">
        <f>F74+F71</f>
        <v>0</v>
      </c>
      <c r="G75" s="41">
        <f>G74+G71</f>
        <v>7262.21720278264</v>
      </c>
      <c r="H75" s="41">
        <f>SUM(D75:G75)</f>
        <v>62999.211361599097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5546875" defaultRowHeight="15.75" outlineLevelCol="7"/>
  <cols>
    <col min="1" max="1" width="10.85546875" style="20" customWidth="1"/>
    <col min="2" max="2" width="51.5703125" style="20" customWidth="1"/>
    <col min="3" max="3" width="66.7109375" style="20" customWidth="1"/>
    <col min="4" max="4" width="30.85546875" style="20" customWidth="1"/>
    <col min="5" max="5" width="19.28515625" style="20" customWidth="1"/>
    <col min="6" max="6" width="21" style="20" customWidth="1"/>
    <col min="7" max="7" width="16.7109375" style="20" customWidth="1"/>
    <col min="8" max="8" width="20.140625" style="20" customWidth="1"/>
    <col min="9" max="9" width="15" style="20" customWidth="1" outlineLevel="7"/>
    <col min="10" max="10" width="13.140625" style="21" customWidth="1" outlineLevel="7"/>
    <col min="11" max="11" width="8.85546875" style="20"/>
    <col min="12" max="12" width="9.28515625" style="20" customWidth="1"/>
    <col min="13" max="13" width="17.28515625" style="20" customWidth="1"/>
    <col min="14" max="14" width="8.85546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5">
      <c r="A7" s="24"/>
      <c r="B7" s="24" t="s">
        <v>100</v>
      </c>
      <c r="C7" s="28" t="s">
        <v>101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30</v>
      </c>
      <c r="C10" s="92" t="s">
        <v>102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42</v>
      </c>
      <c r="D13" s="32">
        <v>26412.877628999999</v>
      </c>
      <c r="E13" s="32">
        <v>401.85315405539001</v>
      </c>
      <c r="F13" s="32">
        <v>0</v>
      </c>
      <c r="G13" s="32">
        <v>0</v>
      </c>
      <c r="H13" s="32">
        <v>26814.730783055002</v>
      </c>
      <c r="J13" s="20"/>
    </row>
    <row r="14" spans="1:14">
      <c r="A14" s="2"/>
      <c r="B14" s="33"/>
      <c r="C14" s="33" t="s">
        <v>104</v>
      </c>
      <c r="D14" s="32">
        <v>26412.877628999999</v>
      </c>
      <c r="E14" s="32">
        <v>401.85315405539001</v>
      </c>
      <c r="F14" s="32">
        <v>0</v>
      </c>
      <c r="G14" s="32">
        <v>0</v>
      </c>
      <c r="H14" s="32">
        <v>26814.730783055002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5546875" defaultRowHeight="15.75" outlineLevelCol="7"/>
  <cols>
    <col min="1" max="1" width="10.85546875" style="20" customWidth="1"/>
    <col min="2" max="2" width="51.5703125" style="20" customWidth="1"/>
    <col min="3" max="3" width="66.7109375" style="20" customWidth="1"/>
    <col min="4" max="4" width="30.85546875" style="20" customWidth="1"/>
    <col min="5" max="5" width="19.28515625" style="20" customWidth="1"/>
    <col min="6" max="6" width="21" style="20" customWidth="1"/>
    <col min="7" max="7" width="16.7109375" style="20" customWidth="1"/>
    <col min="8" max="8" width="20.140625" style="20" customWidth="1"/>
    <col min="9" max="9" width="15" style="20" customWidth="1" outlineLevel="7"/>
    <col min="10" max="10" width="13.140625" style="21" customWidth="1" outlineLevel="7"/>
    <col min="11" max="11" width="8.85546875" style="20"/>
    <col min="12" max="12" width="9.28515625" style="20" customWidth="1"/>
    <col min="13" max="13" width="17.28515625" style="20" customWidth="1"/>
    <col min="14" max="14" width="8.85546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5">
      <c r="A7" s="24"/>
      <c r="B7" s="24" t="s">
        <v>100</v>
      </c>
      <c r="C7" s="28" t="s">
        <v>101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30</v>
      </c>
      <c r="C10" s="92" t="s">
        <v>102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106</v>
      </c>
      <c r="C13" s="3" t="s">
        <v>107</v>
      </c>
      <c r="D13" s="32">
        <v>0</v>
      </c>
      <c r="E13" s="32">
        <v>0</v>
      </c>
      <c r="F13" s="32">
        <v>0</v>
      </c>
      <c r="G13" s="32">
        <v>300.08016307439999</v>
      </c>
      <c r="H13" s="32">
        <v>300.08016307439999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300.08016307439999</v>
      </c>
      <c r="H14" s="32">
        <v>300.08016307439999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5546875" defaultRowHeight="15.75" outlineLevelCol="7"/>
  <cols>
    <col min="1" max="1" width="10.85546875" style="20" customWidth="1"/>
    <col min="2" max="2" width="51.5703125" style="20" customWidth="1"/>
    <col min="3" max="3" width="66.7109375" style="20" customWidth="1"/>
    <col min="4" max="4" width="30.85546875" style="20" customWidth="1"/>
    <col min="5" max="5" width="19.28515625" style="20" customWidth="1"/>
    <col min="6" max="6" width="21" style="20" customWidth="1"/>
    <col min="7" max="7" width="16.7109375" style="20" customWidth="1"/>
    <col min="8" max="8" width="20.140625" style="20" customWidth="1"/>
    <col min="9" max="9" width="15" style="20" customWidth="1" outlineLevel="7"/>
    <col min="10" max="10" width="13.140625" style="21" customWidth="1" outlineLevel="7"/>
    <col min="11" max="11" width="8.85546875" style="20"/>
    <col min="12" max="12" width="9.28515625" style="20" customWidth="1"/>
    <col min="13" max="13" width="17.28515625" style="20" customWidth="1"/>
    <col min="14" max="14" width="8.85546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109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30</v>
      </c>
      <c r="C10" s="92" t="s">
        <v>102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109</v>
      </c>
      <c r="D13" s="32">
        <v>0</v>
      </c>
      <c r="E13" s="32">
        <v>0</v>
      </c>
      <c r="F13" s="32">
        <v>0</v>
      </c>
      <c r="G13" s="32">
        <v>1889.6644130302</v>
      </c>
      <c r="H13" s="32">
        <v>1889.6644130302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1889.6644130302</v>
      </c>
      <c r="H14" s="32">
        <v>1889.6644130302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5546875" defaultRowHeight="15.75" outlineLevelCol="7"/>
  <cols>
    <col min="1" max="1" width="10.85546875" style="20" customWidth="1"/>
    <col min="2" max="2" width="51.5703125" style="20" customWidth="1"/>
    <col min="3" max="3" width="66.7109375" style="20" customWidth="1"/>
    <col min="4" max="4" width="30.85546875" style="20" customWidth="1"/>
    <col min="5" max="5" width="19.28515625" style="20" customWidth="1"/>
    <col min="6" max="6" width="21" style="20" customWidth="1"/>
    <col min="7" max="7" width="16.7109375" style="20" customWidth="1"/>
    <col min="8" max="8" width="20.140625" style="20" customWidth="1"/>
    <col min="9" max="9" width="15" style="20" customWidth="1" outlineLevel="7"/>
    <col min="10" max="10" width="13.140625" style="21" customWidth="1" outlineLevel="7"/>
    <col min="11" max="11" width="8.85546875" style="20"/>
    <col min="12" max="12" width="9.28515625" style="20" customWidth="1"/>
    <col min="13" max="13" width="17.28515625" style="20" customWidth="1"/>
    <col min="14" max="14" width="8.85546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5">
      <c r="A7" s="24"/>
      <c r="B7" s="24" t="s">
        <v>100</v>
      </c>
      <c r="C7" s="28" t="s">
        <v>112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30</v>
      </c>
      <c r="C10" s="92" t="s">
        <v>102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113</v>
      </c>
      <c r="C13" s="3" t="s">
        <v>114</v>
      </c>
      <c r="D13" s="32">
        <v>13788.536016429</v>
      </c>
      <c r="E13" s="32">
        <v>2403.2660536165999</v>
      </c>
      <c r="F13" s="32">
        <v>0</v>
      </c>
      <c r="G13" s="32">
        <v>0</v>
      </c>
      <c r="H13" s="32">
        <v>16191.802070045</v>
      </c>
      <c r="J13" s="20"/>
    </row>
    <row r="14" spans="1:14">
      <c r="A14" s="2"/>
      <c r="B14" s="33"/>
      <c r="C14" s="33" t="s">
        <v>104</v>
      </c>
      <c r="D14" s="32">
        <v>13788.536016429</v>
      </c>
      <c r="E14" s="32">
        <v>2403.2660536165999</v>
      </c>
      <c r="F14" s="32">
        <v>0</v>
      </c>
      <c r="G14" s="32">
        <v>0</v>
      </c>
      <c r="H14" s="32">
        <v>16191.802070045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5546875" defaultRowHeight="15.75" outlineLevelCol="7"/>
  <cols>
    <col min="1" max="1" width="10.85546875" style="20" customWidth="1"/>
    <col min="2" max="2" width="51.5703125" style="20" customWidth="1"/>
    <col min="3" max="3" width="66.7109375" style="20" customWidth="1"/>
    <col min="4" max="4" width="30.85546875" style="20" customWidth="1"/>
    <col min="5" max="5" width="19.28515625" style="20" customWidth="1"/>
    <col min="6" max="6" width="21" style="20" customWidth="1"/>
    <col min="7" max="7" width="16.7109375" style="20" customWidth="1"/>
    <col min="8" max="8" width="20.140625" style="20" customWidth="1"/>
    <col min="9" max="9" width="15" style="20" customWidth="1" outlineLevel="7"/>
    <col min="10" max="10" width="13.140625" style="21" customWidth="1" outlineLevel="7"/>
    <col min="11" max="11" width="8.85546875" style="20"/>
    <col min="12" max="12" width="9.28515625" style="20" customWidth="1"/>
    <col min="13" max="13" width="17.28515625" style="20" customWidth="1"/>
    <col min="14" max="14" width="8.85546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73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30</v>
      </c>
      <c r="C10" s="92" t="s">
        <v>102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116</v>
      </c>
      <c r="C13" s="3" t="s">
        <v>73</v>
      </c>
      <c r="D13" s="32">
        <v>0</v>
      </c>
      <c r="E13" s="32">
        <v>0</v>
      </c>
      <c r="F13" s="32">
        <v>0</v>
      </c>
      <c r="G13" s="32">
        <v>512.42564890249002</v>
      </c>
      <c r="H13" s="32">
        <v>512.42564890249002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512.42564890249002</v>
      </c>
      <c r="H14" s="32">
        <v>512.42564890249002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D13" sqref="D13"/>
    </sheetView>
  </sheetViews>
  <sheetFormatPr defaultColWidth="8.85546875" defaultRowHeight="15.75" outlineLevelCol="7"/>
  <cols>
    <col min="1" max="1" width="10.85546875" style="20" customWidth="1"/>
    <col min="2" max="2" width="51.5703125" style="20" customWidth="1"/>
    <col min="3" max="3" width="66.7109375" style="20" customWidth="1"/>
    <col min="4" max="4" width="30.85546875" style="20" customWidth="1"/>
    <col min="5" max="5" width="19.28515625" style="20" customWidth="1"/>
    <col min="6" max="6" width="21" style="20" customWidth="1"/>
    <col min="7" max="7" width="16.7109375" style="20" customWidth="1"/>
    <col min="8" max="8" width="20.140625" style="20" customWidth="1"/>
    <col min="9" max="9" width="15" style="20" customWidth="1" outlineLevel="7"/>
    <col min="10" max="10" width="13.140625" style="21" customWidth="1" outlineLevel="7"/>
    <col min="11" max="11" width="8.85546875" style="20"/>
    <col min="12" max="12" width="9.28515625" style="20" customWidth="1"/>
    <col min="13" max="13" width="17.28515625" style="20" customWidth="1"/>
    <col min="14" max="14" width="8.85546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84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30</v>
      </c>
      <c r="C10" s="92" t="s">
        <v>102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84</v>
      </c>
      <c r="D13" s="32">
        <v>0</v>
      </c>
      <c r="E13" s="32">
        <v>0</v>
      </c>
      <c r="F13" s="32">
        <v>0</v>
      </c>
      <c r="G13" s="32">
        <v>1859.1415384615</v>
      </c>
      <c r="H13" s="32">
        <v>1859.1415384615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1859.1415384615</v>
      </c>
      <c r="H14" s="32">
        <v>1859.1415384615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5"/>
  <sheetViews>
    <sheetView topLeftCell="A42" zoomScale="85" zoomScaleNormal="85" workbookViewId="0">
      <selection activeCell="D12" sqref="D12"/>
    </sheetView>
  </sheetViews>
  <sheetFormatPr defaultColWidth="8.85546875" defaultRowHeight="18.75"/>
  <cols>
    <col min="1" max="1" width="18" style="7" customWidth="1"/>
    <col min="2" max="2" width="92.7109375" style="8" customWidth="1"/>
    <col min="3" max="3" width="30" style="8" customWidth="1"/>
    <col min="4" max="4" width="15.7109375" style="9" customWidth="1"/>
    <col min="5" max="6" width="14.28515625" style="9" customWidth="1"/>
    <col min="7" max="7" width="20.140625" style="9" customWidth="1"/>
    <col min="8" max="8" width="136.28515625" style="8" customWidth="1"/>
    <col min="10" max="10" width="19.5703125" customWidth="1"/>
  </cols>
  <sheetData>
    <row r="1" spans="1:8" ht="75.95" customHeight="1">
      <c r="A1" s="10" t="s">
        <v>118</v>
      </c>
      <c r="B1" s="10" t="s">
        <v>119</v>
      </c>
      <c r="C1" s="10" t="s">
        <v>120</v>
      </c>
      <c r="D1" s="10" t="s">
        <v>121</v>
      </c>
      <c r="E1" s="10" t="s">
        <v>122</v>
      </c>
      <c r="F1" s="10" t="s">
        <v>123</v>
      </c>
      <c r="G1" s="10" t="s">
        <v>124</v>
      </c>
      <c r="H1" s="10" t="s">
        <v>125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5.5">
      <c r="A3" s="93" t="s">
        <v>101</v>
      </c>
      <c r="B3" s="94"/>
      <c r="C3" s="11"/>
      <c r="D3" s="12">
        <v>27114.810946130001</v>
      </c>
      <c r="E3" s="13"/>
      <c r="F3" s="13"/>
      <c r="G3" s="13"/>
      <c r="H3" s="14"/>
    </row>
    <row r="4" spans="1:8">
      <c r="A4" s="99" t="s">
        <v>126</v>
      </c>
      <c r="B4" s="15" t="s">
        <v>127</v>
      </c>
      <c r="C4" s="11"/>
      <c r="D4" s="12">
        <v>26412.877628999999</v>
      </c>
      <c r="E4" s="13"/>
      <c r="F4" s="13"/>
      <c r="G4" s="13"/>
      <c r="H4" s="14"/>
    </row>
    <row r="5" spans="1:8">
      <c r="A5" s="99"/>
      <c r="B5" s="15" t="s">
        <v>128</v>
      </c>
      <c r="C5" s="10"/>
      <c r="D5" s="12">
        <v>401.85315405539001</v>
      </c>
      <c r="E5" s="13"/>
      <c r="F5" s="13"/>
      <c r="G5" s="13"/>
      <c r="H5" s="16"/>
    </row>
    <row r="6" spans="1:8">
      <c r="A6" s="100"/>
      <c r="B6" s="15" t="s">
        <v>129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130</v>
      </c>
      <c r="C7" s="10"/>
      <c r="D7" s="12">
        <v>0</v>
      </c>
      <c r="E7" s="13"/>
      <c r="F7" s="13"/>
      <c r="G7" s="13"/>
      <c r="H7" s="16"/>
    </row>
    <row r="8" spans="1:8">
      <c r="A8" s="95" t="s">
        <v>42</v>
      </c>
      <c r="B8" s="96"/>
      <c r="C8" s="99" t="s">
        <v>42</v>
      </c>
      <c r="D8" s="17">
        <v>26814.730783055002</v>
      </c>
      <c r="E8" s="13">
        <v>7.5</v>
      </c>
      <c r="F8" s="13" t="s">
        <v>131</v>
      </c>
      <c r="G8" s="17">
        <v>3575.2974377406999</v>
      </c>
      <c r="H8" s="16"/>
    </row>
    <row r="9" spans="1:8">
      <c r="A9" s="101">
        <v>1</v>
      </c>
      <c r="B9" s="15" t="s">
        <v>127</v>
      </c>
      <c r="C9" s="99"/>
      <c r="D9" s="17">
        <v>26412.877628999999</v>
      </c>
      <c r="E9" s="13"/>
      <c r="F9" s="13"/>
      <c r="G9" s="13"/>
      <c r="H9" s="100" t="s">
        <v>132</v>
      </c>
    </row>
    <row r="10" spans="1:8">
      <c r="A10" s="99"/>
      <c r="B10" s="15" t="s">
        <v>128</v>
      </c>
      <c r="C10" s="99"/>
      <c r="D10" s="17">
        <v>401.85315405539001</v>
      </c>
      <c r="E10" s="13"/>
      <c r="F10" s="13"/>
      <c r="G10" s="13"/>
      <c r="H10" s="100"/>
    </row>
    <row r="11" spans="1:8">
      <c r="A11" s="99"/>
      <c r="B11" s="15" t="s">
        <v>129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130</v>
      </c>
      <c r="C12" s="99"/>
      <c r="D12" s="17">
        <v>0</v>
      </c>
      <c r="E12" s="13"/>
      <c r="F12" s="13"/>
      <c r="G12" s="13"/>
      <c r="H12" s="100"/>
    </row>
    <row r="13" spans="1:8">
      <c r="A13" s="99" t="s">
        <v>133</v>
      </c>
      <c r="B13" s="15" t="s">
        <v>127</v>
      </c>
      <c r="C13" s="10"/>
      <c r="D13" s="12">
        <v>26412.877628999999</v>
      </c>
      <c r="E13" s="13"/>
      <c r="F13" s="13"/>
      <c r="G13" s="13"/>
      <c r="H13" s="16"/>
    </row>
    <row r="14" spans="1:8">
      <c r="A14" s="99"/>
      <c r="B14" s="15" t="s">
        <v>128</v>
      </c>
      <c r="C14" s="10"/>
      <c r="D14" s="12">
        <v>401.85315405539001</v>
      </c>
      <c r="E14" s="13"/>
      <c r="F14" s="13"/>
      <c r="G14" s="13"/>
      <c r="H14" s="16"/>
    </row>
    <row r="15" spans="1:8">
      <c r="A15" s="99"/>
      <c r="B15" s="15" t="s">
        <v>129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130</v>
      </c>
      <c r="C16" s="10"/>
      <c r="D16" s="12">
        <v>300.08016307439999</v>
      </c>
      <c r="E16" s="13"/>
      <c r="F16" s="13"/>
      <c r="G16" s="13"/>
      <c r="H16" s="16"/>
    </row>
    <row r="17" spans="1:8">
      <c r="A17" s="95" t="s">
        <v>107</v>
      </c>
      <c r="B17" s="96"/>
      <c r="C17" s="99" t="s">
        <v>42</v>
      </c>
      <c r="D17" s="17">
        <v>300.08016307439999</v>
      </c>
      <c r="E17" s="13">
        <v>7.5</v>
      </c>
      <c r="F17" s="13" t="s">
        <v>131</v>
      </c>
      <c r="G17" s="17">
        <v>40.01068840992</v>
      </c>
      <c r="H17" s="16"/>
    </row>
    <row r="18" spans="1:8">
      <c r="A18" s="101">
        <v>1</v>
      </c>
      <c r="B18" s="15" t="s">
        <v>127</v>
      </c>
      <c r="C18" s="99"/>
      <c r="D18" s="17">
        <v>0</v>
      </c>
      <c r="E18" s="13"/>
      <c r="F18" s="13"/>
      <c r="G18" s="13"/>
      <c r="H18" s="100" t="s">
        <v>132</v>
      </c>
    </row>
    <row r="19" spans="1:8">
      <c r="A19" s="99"/>
      <c r="B19" s="15" t="s">
        <v>128</v>
      </c>
      <c r="C19" s="99"/>
      <c r="D19" s="17">
        <v>0</v>
      </c>
      <c r="E19" s="13"/>
      <c r="F19" s="13"/>
      <c r="G19" s="13"/>
      <c r="H19" s="100"/>
    </row>
    <row r="20" spans="1:8">
      <c r="A20" s="99"/>
      <c r="B20" s="15" t="s">
        <v>129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130</v>
      </c>
      <c r="C21" s="99"/>
      <c r="D21" s="17">
        <v>300.08016307439999</v>
      </c>
      <c r="E21" s="13"/>
      <c r="F21" s="13"/>
      <c r="G21" s="13"/>
      <c r="H21" s="100"/>
    </row>
    <row r="22" spans="1:8" ht="25.5">
      <c r="A22" s="97" t="s">
        <v>109</v>
      </c>
      <c r="B22" s="94"/>
      <c r="C22" s="10"/>
      <c r="D22" s="12">
        <v>1889.6644130302</v>
      </c>
      <c r="E22" s="13"/>
      <c r="F22" s="13"/>
      <c r="G22" s="13"/>
      <c r="H22" s="16"/>
    </row>
    <row r="23" spans="1:8">
      <c r="A23" s="99" t="s">
        <v>134</v>
      </c>
      <c r="B23" s="15" t="s">
        <v>127</v>
      </c>
      <c r="C23" s="10"/>
      <c r="D23" s="12">
        <v>0</v>
      </c>
      <c r="E23" s="13"/>
      <c r="F23" s="13"/>
      <c r="G23" s="13"/>
      <c r="H23" s="16"/>
    </row>
    <row r="24" spans="1:8">
      <c r="A24" s="99"/>
      <c r="B24" s="15" t="s">
        <v>128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129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130</v>
      </c>
      <c r="C26" s="10"/>
      <c r="D26" s="12">
        <v>1889.6644130302</v>
      </c>
      <c r="E26" s="13"/>
      <c r="F26" s="13"/>
      <c r="G26" s="13"/>
      <c r="H26" s="16"/>
    </row>
    <row r="27" spans="1:8">
      <c r="A27" s="95" t="s">
        <v>109</v>
      </c>
      <c r="B27" s="96"/>
      <c r="C27" s="99" t="s">
        <v>42</v>
      </c>
      <c r="D27" s="17">
        <v>1889.6644130302</v>
      </c>
      <c r="E27" s="13">
        <v>7.5</v>
      </c>
      <c r="F27" s="13" t="s">
        <v>131</v>
      </c>
      <c r="G27" s="17">
        <v>251.95525507068999</v>
      </c>
      <c r="H27" s="16"/>
    </row>
    <row r="28" spans="1:8">
      <c r="A28" s="101">
        <v>1</v>
      </c>
      <c r="B28" s="15" t="s">
        <v>127</v>
      </c>
      <c r="C28" s="99"/>
      <c r="D28" s="17">
        <v>0</v>
      </c>
      <c r="E28" s="13"/>
      <c r="F28" s="13"/>
      <c r="G28" s="13"/>
      <c r="H28" s="100" t="s">
        <v>132</v>
      </c>
    </row>
    <row r="29" spans="1:8">
      <c r="A29" s="99"/>
      <c r="B29" s="15" t="s">
        <v>128</v>
      </c>
      <c r="C29" s="99"/>
      <c r="D29" s="17">
        <v>0</v>
      </c>
      <c r="E29" s="13"/>
      <c r="F29" s="13"/>
      <c r="G29" s="13"/>
      <c r="H29" s="100"/>
    </row>
    <row r="30" spans="1:8">
      <c r="A30" s="99"/>
      <c r="B30" s="15" t="s">
        <v>129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130</v>
      </c>
      <c r="C31" s="99"/>
      <c r="D31" s="17">
        <v>1889.6644130302</v>
      </c>
      <c r="E31" s="13"/>
      <c r="F31" s="13"/>
      <c r="G31" s="13"/>
      <c r="H31" s="100"/>
    </row>
    <row r="32" spans="1:8" ht="25.5">
      <c r="A32" s="97" t="s">
        <v>112</v>
      </c>
      <c r="B32" s="94"/>
      <c r="C32" s="10"/>
      <c r="D32" s="12">
        <v>16191.802070045</v>
      </c>
      <c r="E32" s="13"/>
      <c r="F32" s="13"/>
      <c r="G32" s="13"/>
      <c r="H32" s="16"/>
    </row>
    <row r="33" spans="1:8">
      <c r="A33" s="99" t="s">
        <v>135</v>
      </c>
      <c r="B33" s="15" t="s">
        <v>127</v>
      </c>
      <c r="C33" s="10"/>
      <c r="D33" s="12">
        <v>13788.536016429</v>
      </c>
      <c r="E33" s="13"/>
      <c r="F33" s="13"/>
      <c r="G33" s="13"/>
      <c r="H33" s="16"/>
    </row>
    <row r="34" spans="1:8">
      <c r="A34" s="99"/>
      <c r="B34" s="15" t="s">
        <v>128</v>
      </c>
      <c r="C34" s="10"/>
      <c r="D34" s="12">
        <v>2403.2660536165999</v>
      </c>
      <c r="E34" s="13"/>
      <c r="F34" s="13"/>
      <c r="G34" s="13"/>
      <c r="H34" s="16"/>
    </row>
    <row r="35" spans="1:8">
      <c r="A35" s="99"/>
      <c r="B35" s="15" t="s">
        <v>129</v>
      </c>
      <c r="C35" s="10"/>
      <c r="D35" s="12">
        <v>0</v>
      </c>
      <c r="E35" s="13"/>
      <c r="F35" s="13"/>
      <c r="G35" s="13"/>
      <c r="H35" s="16"/>
    </row>
    <row r="36" spans="1:8">
      <c r="A36" s="99"/>
      <c r="B36" s="15" t="s">
        <v>130</v>
      </c>
      <c r="C36" s="10"/>
      <c r="D36" s="12">
        <v>0</v>
      </c>
      <c r="E36" s="13"/>
      <c r="F36" s="13"/>
      <c r="G36" s="13"/>
      <c r="H36" s="16"/>
    </row>
    <row r="37" spans="1:8">
      <c r="A37" s="95" t="s">
        <v>114</v>
      </c>
      <c r="B37" s="96"/>
      <c r="C37" s="99" t="s">
        <v>136</v>
      </c>
      <c r="D37" s="17">
        <v>16191.802070045</v>
      </c>
      <c r="E37" s="13">
        <v>178</v>
      </c>
      <c r="F37" s="13" t="s">
        <v>137</v>
      </c>
      <c r="G37" s="17">
        <v>90.965180168792998</v>
      </c>
      <c r="H37" s="16"/>
    </row>
    <row r="38" spans="1:8">
      <c r="A38" s="101">
        <v>1</v>
      </c>
      <c r="B38" s="15" t="s">
        <v>127</v>
      </c>
      <c r="C38" s="99"/>
      <c r="D38" s="17">
        <v>13788.536016429</v>
      </c>
      <c r="E38" s="13"/>
      <c r="F38" s="13"/>
      <c r="G38" s="13"/>
      <c r="H38" s="100" t="s">
        <v>44</v>
      </c>
    </row>
    <row r="39" spans="1:8">
      <c r="A39" s="99"/>
      <c r="B39" s="15" t="s">
        <v>128</v>
      </c>
      <c r="C39" s="99"/>
      <c r="D39" s="17">
        <v>2403.2660536165999</v>
      </c>
      <c r="E39" s="13"/>
      <c r="F39" s="13"/>
      <c r="G39" s="13"/>
      <c r="H39" s="100"/>
    </row>
    <row r="40" spans="1:8">
      <c r="A40" s="99"/>
      <c r="B40" s="15" t="s">
        <v>129</v>
      </c>
      <c r="C40" s="99"/>
      <c r="D40" s="17">
        <v>0</v>
      </c>
      <c r="E40" s="13"/>
      <c r="F40" s="13"/>
      <c r="G40" s="13"/>
      <c r="H40" s="100"/>
    </row>
    <row r="41" spans="1:8">
      <c r="A41" s="99"/>
      <c r="B41" s="15" t="s">
        <v>130</v>
      </c>
      <c r="C41" s="99"/>
      <c r="D41" s="17">
        <v>0</v>
      </c>
      <c r="E41" s="13"/>
      <c r="F41" s="13"/>
      <c r="G41" s="13"/>
      <c r="H41" s="100"/>
    </row>
    <row r="42" spans="1:8" ht="25.5">
      <c r="A42" s="97" t="s">
        <v>73</v>
      </c>
      <c r="B42" s="94"/>
      <c r="C42" s="10"/>
      <c r="D42" s="12">
        <v>512.42564890249002</v>
      </c>
      <c r="E42" s="13"/>
      <c r="F42" s="13"/>
      <c r="G42" s="13"/>
      <c r="H42" s="16"/>
    </row>
    <row r="43" spans="1:8">
      <c r="A43" s="99" t="s">
        <v>138</v>
      </c>
      <c r="B43" s="15" t="s">
        <v>127</v>
      </c>
      <c r="C43" s="10"/>
      <c r="D43" s="12">
        <v>0</v>
      </c>
      <c r="E43" s="13"/>
      <c r="F43" s="13"/>
      <c r="G43" s="13"/>
      <c r="H43" s="16"/>
    </row>
    <row r="44" spans="1:8">
      <c r="A44" s="99"/>
      <c r="B44" s="15" t="s">
        <v>128</v>
      </c>
      <c r="C44" s="10"/>
      <c r="D44" s="12">
        <v>0</v>
      </c>
      <c r="E44" s="13"/>
      <c r="F44" s="13"/>
      <c r="G44" s="13"/>
      <c r="H44" s="16"/>
    </row>
    <row r="45" spans="1:8">
      <c r="A45" s="99"/>
      <c r="B45" s="15" t="s">
        <v>129</v>
      </c>
      <c r="C45" s="10"/>
      <c r="D45" s="12">
        <v>0</v>
      </c>
      <c r="E45" s="13"/>
      <c r="F45" s="13"/>
      <c r="G45" s="13"/>
      <c r="H45" s="16"/>
    </row>
    <row r="46" spans="1:8">
      <c r="A46" s="99"/>
      <c r="B46" s="15" t="s">
        <v>130</v>
      </c>
      <c r="C46" s="10"/>
      <c r="D46" s="12">
        <v>512.42564890249002</v>
      </c>
      <c r="E46" s="13"/>
      <c r="F46" s="13"/>
      <c r="G46" s="13"/>
      <c r="H46" s="16"/>
    </row>
    <row r="47" spans="1:8">
      <c r="A47" s="95" t="s">
        <v>73</v>
      </c>
      <c r="B47" s="96"/>
      <c r="C47" s="99" t="s">
        <v>136</v>
      </c>
      <c r="D47" s="17">
        <v>512.42564890249002</v>
      </c>
      <c r="E47" s="13">
        <v>178</v>
      </c>
      <c r="F47" s="13" t="s">
        <v>137</v>
      </c>
      <c r="G47" s="17">
        <v>2.8787957803511</v>
      </c>
      <c r="H47" s="16"/>
    </row>
    <row r="48" spans="1:8">
      <c r="A48" s="101">
        <v>1</v>
      </c>
      <c r="B48" s="15" t="s">
        <v>127</v>
      </c>
      <c r="C48" s="99"/>
      <c r="D48" s="17">
        <v>0</v>
      </c>
      <c r="E48" s="13"/>
      <c r="F48" s="13"/>
      <c r="G48" s="13"/>
      <c r="H48" s="100" t="s">
        <v>44</v>
      </c>
    </row>
    <row r="49" spans="1:8">
      <c r="A49" s="99"/>
      <c r="B49" s="15" t="s">
        <v>128</v>
      </c>
      <c r="C49" s="99"/>
      <c r="D49" s="17">
        <v>0</v>
      </c>
      <c r="E49" s="13"/>
      <c r="F49" s="13"/>
      <c r="G49" s="13"/>
      <c r="H49" s="100"/>
    </row>
    <row r="50" spans="1:8">
      <c r="A50" s="99"/>
      <c r="B50" s="15" t="s">
        <v>129</v>
      </c>
      <c r="C50" s="99"/>
      <c r="D50" s="17">
        <v>0</v>
      </c>
      <c r="E50" s="13"/>
      <c r="F50" s="13"/>
      <c r="G50" s="13"/>
      <c r="H50" s="100"/>
    </row>
    <row r="51" spans="1:8">
      <c r="A51" s="99"/>
      <c r="B51" s="15" t="s">
        <v>130</v>
      </c>
      <c r="C51" s="99"/>
      <c r="D51" s="17">
        <v>512.42564890249002</v>
      </c>
      <c r="E51" s="13"/>
      <c r="F51" s="13"/>
      <c r="G51" s="13"/>
      <c r="H51" s="100"/>
    </row>
    <row r="52" spans="1:8" ht="25.5">
      <c r="A52" s="97" t="s">
        <v>84</v>
      </c>
      <c r="B52" s="94"/>
      <c r="C52" s="10"/>
      <c r="D52" s="12">
        <v>1859.1415384615</v>
      </c>
      <c r="E52" s="13"/>
      <c r="F52" s="13"/>
      <c r="G52" s="13"/>
      <c r="H52" s="16"/>
    </row>
    <row r="53" spans="1:8">
      <c r="A53" s="99" t="s">
        <v>139</v>
      </c>
      <c r="B53" s="15" t="s">
        <v>127</v>
      </c>
      <c r="C53" s="10"/>
      <c r="D53" s="12">
        <v>0</v>
      </c>
      <c r="E53" s="13"/>
      <c r="F53" s="13"/>
      <c r="G53" s="13"/>
      <c r="H53" s="16"/>
    </row>
    <row r="54" spans="1:8">
      <c r="A54" s="99"/>
      <c r="B54" s="15" t="s">
        <v>128</v>
      </c>
      <c r="C54" s="10"/>
      <c r="D54" s="12">
        <v>0</v>
      </c>
      <c r="E54" s="13"/>
      <c r="F54" s="13"/>
      <c r="G54" s="13"/>
      <c r="H54" s="16"/>
    </row>
    <row r="55" spans="1:8">
      <c r="A55" s="99"/>
      <c r="B55" s="15" t="s">
        <v>129</v>
      </c>
      <c r="C55" s="10"/>
      <c r="D55" s="12">
        <v>0</v>
      </c>
      <c r="E55" s="13"/>
      <c r="F55" s="13"/>
      <c r="G55" s="13"/>
      <c r="H55" s="16"/>
    </row>
    <row r="56" spans="1:8">
      <c r="A56" s="99"/>
      <c r="B56" s="15" t="s">
        <v>130</v>
      </c>
      <c r="C56" s="10"/>
      <c r="D56" s="12">
        <v>1859.1415384615</v>
      </c>
      <c r="E56" s="13"/>
      <c r="F56" s="13"/>
      <c r="G56" s="13"/>
      <c r="H56" s="16"/>
    </row>
    <row r="57" spans="1:8">
      <c r="A57" s="95" t="s">
        <v>84</v>
      </c>
      <c r="B57" s="96"/>
      <c r="C57" s="99" t="s">
        <v>136</v>
      </c>
      <c r="D57" s="17">
        <v>1859.1415384615</v>
      </c>
      <c r="E57" s="13">
        <v>178</v>
      </c>
      <c r="F57" s="13" t="s">
        <v>137</v>
      </c>
      <c r="G57" s="17">
        <v>10.444615384615</v>
      </c>
      <c r="H57" s="16"/>
    </row>
    <row r="58" spans="1:8">
      <c r="A58" s="101">
        <v>1</v>
      </c>
      <c r="B58" s="15" t="s">
        <v>127</v>
      </c>
      <c r="C58" s="99"/>
      <c r="D58" s="17">
        <v>0</v>
      </c>
      <c r="E58" s="13"/>
      <c r="F58" s="13"/>
      <c r="G58" s="13"/>
      <c r="H58" s="100" t="s">
        <v>44</v>
      </c>
    </row>
    <row r="59" spans="1:8">
      <c r="A59" s="99"/>
      <c r="B59" s="15" t="s">
        <v>128</v>
      </c>
      <c r="C59" s="99"/>
      <c r="D59" s="17">
        <v>0</v>
      </c>
      <c r="E59" s="13"/>
      <c r="F59" s="13"/>
      <c r="G59" s="13"/>
      <c r="H59" s="100"/>
    </row>
    <row r="60" spans="1:8">
      <c r="A60" s="99"/>
      <c r="B60" s="15" t="s">
        <v>129</v>
      </c>
      <c r="C60" s="99"/>
      <c r="D60" s="17">
        <v>0</v>
      </c>
      <c r="E60" s="13"/>
      <c r="F60" s="13"/>
      <c r="G60" s="13"/>
      <c r="H60" s="100"/>
    </row>
    <row r="61" spans="1:8">
      <c r="A61" s="99"/>
      <c r="B61" s="15" t="s">
        <v>130</v>
      </c>
      <c r="C61" s="99"/>
      <c r="D61" s="17">
        <v>1859.1415384615</v>
      </c>
      <c r="E61" s="13"/>
      <c r="F61" s="13"/>
      <c r="G61" s="13"/>
      <c r="H61" s="100"/>
    </row>
    <row r="62" spans="1:8">
      <c r="A62" s="18"/>
      <c r="C62" s="18"/>
      <c r="D62" s="7"/>
      <c r="E62" s="7"/>
      <c r="F62" s="7"/>
      <c r="G62" s="7"/>
      <c r="H62" s="19"/>
    </row>
    <row r="64" spans="1:8">
      <c r="A64" s="98" t="s">
        <v>140</v>
      </c>
      <c r="B64" s="98"/>
      <c r="C64" s="98"/>
      <c r="D64" s="98"/>
      <c r="E64" s="98"/>
      <c r="F64" s="98"/>
      <c r="G64" s="98"/>
      <c r="H64" s="98"/>
    </row>
    <row r="65" spans="1:8">
      <c r="A65" s="98" t="s">
        <v>141</v>
      </c>
      <c r="B65" s="98"/>
      <c r="C65" s="98"/>
      <c r="D65" s="98"/>
      <c r="E65" s="98"/>
      <c r="F65" s="98"/>
      <c r="G65" s="98"/>
      <c r="H65" s="98"/>
    </row>
  </sheetData>
  <mergeCells count="37">
    <mergeCell ref="H58:H61"/>
    <mergeCell ref="H9:H12"/>
    <mergeCell ref="H18:H21"/>
    <mergeCell ref="H28:H31"/>
    <mergeCell ref="H38:H41"/>
    <mergeCell ref="H48:H51"/>
    <mergeCell ref="C17:C21"/>
    <mergeCell ref="C27:C31"/>
    <mergeCell ref="C37:C41"/>
    <mergeCell ref="C47:C51"/>
    <mergeCell ref="C57:C61"/>
    <mergeCell ref="A57:B57"/>
    <mergeCell ref="A64:H64"/>
    <mergeCell ref="A65:H65"/>
    <mergeCell ref="A4:A7"/>
    <mergeCell ref="A9:A12"/>
    <mergeCell ref="A13:A16"/>
    <mergeCell ref="A18:A21"/>
    <mergeCell ref="A23:A26"/>
    <mergeCell ref="A28:A31"/>
    <mergeCell ref="A33:A36"/>
    <mergeCell ref="A38:A41"/>
    <mergeCell ref="A43:A46"/>
    <mergeCell ref="A48:A51"/>
    <mergeCell ref="A53:A56"/>
    <mergeCell ref="A58:A61"/>
    <mergeCell ref="C8:C12"/>
    <mergeCell ref="A32:B32"/>
    <mergeCell ref="A37:B37"/>
    <mergeCell ref="A42:B42"/>
    <mergeCell ref="A47:B47"/>
    <mergeCell ref="A52:B52"/>
    <mergeCell ref="A3:B3"/>
    <mergeCell ref="A8:B8"/>
    <mergeCell ref="A17:B17"/>
    <mergeCell ref="A22:B22"/>
    <mergeCell ref="A27:B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107-02-01</vt:lpstr>
      <vt:lpstr>ОСР 107-07-01</vt:lpstr>
      <vt:lpstr>ОСР 12-01</vt:lpstr>
      <vt:lpstr>ОСР 525-02-01</vt:lpstr>
      <vt:lpstr>ОСР 525-09-01</vt:lpstr>
      <vt:lpstr>ОСР 525-12-01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Evgeniy Diachkov</cp:lastModifiedBy>
  <dcterms:created xsi:type="dcterms:W3CDTF">2021-08-10T06:39:00Z</dcterms:created>
  <dcterms:modified xsi:type="dcterms:W3CDTF">2025-11-06T21:03:33Z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6549D10CE34C41F5BCF49D4CABF837E3_12</vt:lpwstr>
  </property>
  <property fmtid="{D5CDD505-2E9C-101B-9397-08002B2CF9AE}" pid="3" name="KSOProductBuildVer">
    <vt:lpwstr>1049-12.2.0.20795</vt:lpwstr>
  </property>
</Properties>
</file>